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jgumainz.sharepoint.com/sites/AusschreibungenKLM2-UnterhaltsreinigungLos1bis3/Freigegebene Dokumente/Unterhaltsreinigung (Los 1 bis 3)/Für Ausschreibung finalisierte Unterlagen/"/>
    </mc:Choice>
  </mc:AlternateContent>
  <xr:revisionPtr revIDLastSave="18" documentId="8_{B5035A40-E15C-4A8B-ACA7-1C92D86D6E21}" xr6:coauthVersionLast="47" xr6:coauthVersionMax="47" xr10:uidLastSave="{6EE90920-529C-4DCB-99CC-6A6DC0D40769}"/>
  <bookViews>
    <workbookView xWindow="-165" yWindow="-165" windowWidth="29130" windowHeight="17610" xr2:uid="{00000000-000D-0000-FFFF-FFFF00000000}"/>
  </bookViews>
  <sheets>
    <sheet name="01_Parameter" sheetId="1" r:id="rId1"/>
    <sheet name="02_Qualität" sheetId="2" r:id="rId2"/>
    <sheet name="03_Preis" sheetId="3" r:id="rId3"/>
    <sheet name="04_Zuschlag" sheetId="4" r:id="rId4"/>
  </sheets>
  <definedNames>
    <definedName name="_xlnm.Print_Area" localSheetId="0">'01_Parameter'!$A$1:$G$22</definedName>
    <definedName name="_xlnm.Print_Area" localSheetId="1">'02_Qualität'!$A$1:$P$19</definedName>
    <definedName name="_xlnm.Print_Area" localSheetId="2">'03_Preis'!$A$1:$I$15</definedName>
    <definedName name="_xlnm.Print_Area" localSheetId="3">'04_Zuschlag'!$A$1:$J$16</definedName>
    <definedName name="min_q1">'01_Parameter'!$B$8</definedName>
    <definedName name="min_q2">'01_Parameter'!$B$9</definedName>
    <definedName name="rnd_eur">'01_Parameter'!$B$7</definedName>
    <definedName name="rnd_k">'01_Parameter'!$B$6</definedName>
    <definedName name="w_P">'01_Parameter'!$B$5</definedName>
    <definedName name="w_Q">'01_Parameter'!$B$4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3" l="1"/>
  <c r="D3" i="3"/>
  <c r="D4" i="3"/>
  <c r="D5" i="3"/>
  <c r="D6" i="3"/>
  <c r="D7" i="3"/>
  <c r="D8" i="3"/>
  <c r="D9" i="3"/>
  <c r="D10" i="3"/>
  <c r="A3" i="4" l="1"/>
  <c r="A4" i="4"/>
  <c r="A5" i="4"/>
  <c r="A6" i="4"/>
  <c r="A7" i="4"/>
  <c r="A8" i="4"/>
  <c r="A9" i="4"/>
  <c r="A10" i="4"/>
  <c r="A2" i="4"/>
  <c r="A3" i="3"/>
  <c r="A4" i="3"/>
  <c r="A5" i="3"/>
  <c r="A6" i="3"/>
  <c r="A7" i="3"/>
  <c r="A8" i="3"/>
  <c r="A9" i="3"/>
  <c r="A10" i="3"/>
  <c r="A2" i="3"/>
  <c r="G3" i="2"/>
  <c r="B3" i="2"/>
  <c r="L3" i="2" s="1"/>
  <c r="E10" i="4"/>
  <c r="E9" i="4"/>
  <c r="E8" i="4"/>
  <c r="E7" i="4"/>
  <c r="E6" i="4"/>
  <c r="E5" i="4"/>
  <c r="E4" i="4"/>
  <c r="E3" i="4"/>
  <c r="E2" i="4"/>
  <c r="G11" i="2"/>
  <c r="B11" i="2"/>
  <c r="K11" i="2" s="1"/>
  <c r="C10" i="4" s="1"/>
  <c r="G10" i="2"/>
  <c r="B10" i="2"/>
  <c r="L10" i="2" s="1"/>
  <c r="G9" i="2"/>
  <c r="B9" i="2"/>
  <c r="L9" i="2" s="1"/>
  <c r="G8" i="2"/>
  <c r="B8" i="2"/>
  <c r="G7" i="2"/>
  <c r="B7" i="2"/>
  <c r="L7" i="2" s="1"/>
  <c r="G6" i="2"/>
  <c r="B6" i="2"/>
  <c r="G5" i="2"/>
  <c r="B5" i="2"/>
  <c r="K5" i="2" s="1"/>
  <c r="C4" i="4" s="1"/>
  <c r="G4" i="2"/>
  <c r="B4" i="2"/>
  <c r="L4" i="2" s="1"/>
  <c r="B10" i="1"/>
  <c r="L6" i="2" l="1"/>
  <c r="E5" i="3" s="1"/>
  <c r="G5" i="3" s="1"/>
  <c r="F5" i="4" s="1"/>
  <c r="L8" i="2"/>
  <c r="M8" i="2" s="1"/>
  <c r="D7" i="4" s="1"/>
  <c r="K3" i="2"/>
  <c r="C2" i="4" s="1"/>
  <c r="L11" i="2"/>
  <c r="M11" i="2" s="1"/>
  <c r="D10" i="4" s="1"/>
  <c r="K6" i="2"/>
  <c r="C5" i="4" s="1"/>
  <c r="E2" i="3"/>
  <c r="E7" i="3"/>
  <c r="O8" i="2"/>
  <c r="B7" i="4"/>
  <c r="O7" i="2"/>
  <c r="E6" i="3"/>
  <c r="B6" i="4"/>
  <c r="E3" i="3"/>
  <c r="O4" i="2"/>
  <c r="M4" i="2"/>
  <c r="D3" i="4" s="1"/>
  <c r="B3" i="4"/>
  <c r="O10" i="2"/>
  <c r="B9" i="4"/>
  <c r="M10" i="2"/>
  <c r="D9" i="4" s="1"/>
  <c r="E9" i="3"/>
  <c r="E8" i="3"/>
  <c r="M9" i="2"/>
  <c r="D8" i="4" s="1"/>
  <c r="B8" i="4"/>
  <c r="O9" i="2"/>
  <c r="L5" i="2"/>
  <c r="K8" i="2"/>
  <c r="C7" i="4" s="1"/>
  <c r="K10" i="2"/>
  <c r="C9" i="4" s="1"/>
  <c r="K7" i="2"/>
  <c r="C6" i="4" s="1"/>
  <c r="K9" i="2"/>
  <c r="C8" i="4" s="1"/>
  <c r="K4" i="2"/>
  <c r="C3" i="4" s="1"/>
  <c r="M6" i="2" l="1"/>
  <c r="D5" i="4" s="1"/>
  <c r="H5" i="3"/>
  <c r="O6" i="2"/>
  <c r="B5" i="4"/>
  <c r="O11" i="2"/>
  <c r="B10" i="4"/>
  <c r="E10" i="3"/>
  <c r="H10" i="3" s="1"/>
  <c r="B2" i="4"/>
  <c r="I5" i="4"/>
  <c r="G5" i="4"/>
  <c r="H5" i="4" s="1"/>
  <c r="G7" i="3"/>
  <c r="F7" i="4" s="1"/>
  <c r="H7" i="3"/>
  <c r="G8" i="3"/>
  <c r="F8" i="4" s="1"/>
  <c r="H8" i="3"/>
  <c r="H9" i="3"/>
  <c r="G9" i="3"/>
  <c r="F9" i="4" s="1"/>
  <c r="H6" i="3"/>
  <c r="I7" i="4"/>
  <c r="G7" i="4"/>
  <c r="H7" i="4" s="1"/>
  <c r="I9" i="4"/>
  <c r="G9" i="4"/>
  <c r="H9" i="4" s="1"/>
  <c r="I3" i="4"/>
  <c r="G3" i="4"/>
  <c r="H3" i="4" s="1"/>
  <c r="O5" i="2"/>
  <c r="E4" i="3"/>
  <c r="B4" i="4"/>
  <c r="H2" i="3"/>
  <c r="I8" i="4"/>
  <c r="G8" i="4"/>
  <c r="H8" i="4" s="1"/>
  <c r="H3" i="3"/>
  <c r="G3" i="3"/>
  <c r="F3" i="4" s="1"/>
  <c r="O3" i="2"/>
  <c r="G10" i="3" l="1"/>
  <c r="F10" i="4" s="1"/>
  <c r="I10" i="4"/>
  <c r="G10" i="4"/>
  <c r="H10" i="4" s="1"/>
  <c r="N2" i="2"/>
  <c r="H4" i="3"/>
  <c r="F2" i="3" s="1"/>
  <c r="F6" i="3" l="1"/>
  <c r="F7" i="3"/>
  <c r="F9" i="3"/>
  <c r="F10" i="3"/>
  <c r="F4" i="3"/>
  <c r="F5" i="3"/>
  <c r="F8" i="3"/>
  <c r="F3" i="3"/>
  <c r="G2" i="3"/>
  <c r="F2" i="4" s="1"/>
  <c r="G6" i="3"/>
  <c r="F6" i="4" s="1"/>
  <c r="G4" i="3"/>
  <c r="F4" i="4" s="1"/>
  <c r="N7" i="2"/>
  <c r="N5" i="2"/>
  <c r="N10" i="2"/>
  <c r="N8" i="2"/>
  <c r="N6" i="2"/>
  <c r="N11" i="2"/>
  <c r="N9" i="2"/>
  <c r="N3" i="2"/>
  <c r="N4" i="2"/>
  <c r="M3" i="2"/>
  <c r="D2" i="4" s="1"/>
  <c r="M7" i="2"/>
  <c r="D6" i="4" s="1"/>
  <c r="M5" i="2"/>
  <c r="D4" i="4" s="1"/>
  <c r="G4" i="4" l="1"/>
  <c r="G2" i="4"/>
  <c r="H2" i="4" s="1"/>
  <c r="G6" i="4"/>
  <c r="H4" i="4"/>
  <c r="I4" i="4" l="1"/>
  <c r="I2" i="4"/>
  <c r="I6" i="4"/>
  <c r="H6" i="4"/>
</calcChain>
</file>

<file path=xl/sharedStrings.xml><?xml version="1.0" encoding="utf-8"?>
<sst xmlns="http://schemas.openxmlformats.org/spreadsheetml/2006/main" count="72" uniqueCount="63">
  <si>
    <t>Parameter</t>
  </si>
  <si>
    <t>Qualität – Gewicht</t>
  </si>
  <si>
    <t>Name</t>
  </si>
  <si>
    <t>w_Q</t>
  </si>
  <si>
    <t>Preis – Gewicht</t>
  </si>
  <si>
    <t>w_P</t>
  </si>
  <si>
    <t>Rundung Kennzahlen (Dezimalstellen)</t>
  </si>
  <si>
    <t>rnd_k</t>
  </si>
  <si>
    <t>Rundung Euro-Beträge (Dezimalstellen)</t>
  </si>
  <si>
    <t>rnd_eur</t>
  </si>
  <si>
    <t>min_q1</t>
  </si>
  <si>
    <t>min_q2</t>
  </si>
  <si>
    <t>Check: Summe Gewichtungen (muss 1,00 sein)</t>
  </si>
  <si>
    <t>Soll</t>
  </si>
  <si>
    <t>1,00</t>
  </si>
  <si>
    <t>Bieter</t>
  </si>
  <si>
    <t>Aufsichtspersonal
(max 11)</t>
  </si>
  <si>
    <t>Technisches Konzept
(Summe)</t>
  </si>
  <si>
    <t>Technische Ausstattung
(max 15)</t>
  </si>
  <si>
    <t>Digitale Lösungen
(max 20)</t>
  </si>
  <si>
    <t>Wertbarkeit
(Mindestpunkte)</t>
  </si>
  <si>
    <t>QK = Qi/Qmax</t>
  </si>
  <si>
    <t>Qmax (nur wertbar)</t>
  </si>
  <si>
    <t>Qi_wertbar</t>
  </si>
  <si>
    <t>Max/Min</t>
  </si>
  <si>
    <t>Max 100</t>
  </si>
  <si>
    <t>Bieter A</t>
  </si>
  <si>
    <t>Bieter B</t>
  </si>
  <si>
    <t>Bieter C</t>
  </si>
  <si>
    <t>Bieter D</t>
  </si>
  <si>
    <t>Bieter E</t>
  </si>
  <si>
    <t>Bieter F</t>
  </si>
  <si>
    <t>Bieter G</t>
  </si>
  <si>
    <t>Bieter H</t>
  </si>
  <si>
    <t>Bieter I</t>
  </si>
  <si>
    <t>Preis Unterhaltsreinigung (Netto)</t>
  </si>
  <si>
    <t>Preis Bedarfsleistungen (Netto)</t>
  </si>
  <si>
    <t>Gesamtpreis Pi (Netto)</t>
  </si>
  <si>
    <t>Wertbarkeit</t>
  </si>
  <si>
    <t>Pmin (nur wertbar)</t>
  </si>
  <si>
    <t>PK = Pmin/Pi</t>
  </si>
  <si>
    <t>Pi_for_min</t>
  </si>
  <si>
    <t>Qi (Qualitätspunkte)</t>
  </si>
  <si>
    <t>QK</t>
  </si>
  <si>
    <t>Pi (Gesamtpreis Netto)</t>
  </si>
  <si>
    <t>PK</t>
  </si>
  <si>
    <t>ZK = QK*w_Q + PK*w_P</t>
  </si>
  <si>
    <t>Gesamtpunkte (0–100)</t>
  </si>
  <si>
    <t>Rang (nur wertbar)</t>
  </si>
  <si>
    <t>UfAB 2018 – Erweiterte Richtwertmethode</t>
  </si>
  <si>
    <t>Mindestpunkte Personalkonzept</t>
  </si>
  <si>
    <t>Mindestpunkte Technisches Konzept</t>
  </si>
  <si>
    <t>Schulung/ Weiterbildung
(max 13)</t>
  </si>
  <si>
    <t>Ergonomie/ Entlastung
(max 15)</t>
  </si>
  <si>
    <t>Personal-konzept
(Summe)</t>
  </si>
  <si>
    <t>Summe 
Qualität Qi
(max 100)</t>
  </si>
  <si>
    <r>
      <t xml:space="preserve">Hinweis:
</t>
    </r>
    <r>
      <rPr>
        <sz val="10"/>
        <color theme="1"/>
        <rFont val="Aptos Display"/>
        <family val="2"/>
      </rPr>
      <t>Maßgeblich für die Zuschlagsentscheidung ist ausschließlich die Zuschlagskennzahl (ZK) gemäß erweiterter Richtwertmethode nach UfAB 2018.
Die ausgewiesenen Gesamtpunkte (0–100) dienen lediglich der besseren Lesbarkeit und haben keine eigenständige vergaberechtliche Bedeutung.
Angebote, die die Mindestanforderungen der Qualitätsbewertung nicht erfüllen, werden von der weiteren Wertung ausgeschlossen und erhalten weder eine Zuschlagskennzahl noch einen Rang.</t>
    </r>
  </si>
  <si>
    <r>
      <rPr>
        <b/>
        <sz val="10"/>
        <color theme="1"/>
        <rFont val="Aptos Display"/>
        <family val="2"/>
      </rPr>
      <t>Hinweis:</t>
    </r>
    <r>
      <rPr>
        <sz val="10"/>
        <color theme="1"/>
        <rFont val="Aptos Display"/>
        <family val="2"/>
      </rPr>
      <t xml:space="preserve">
In diesem Tabellenblatt erfolgt die Bewertung des Preises auf Basis des angebotenen Gesamtpreises (netto) je Los.
Der Gesamtpreis setzt sich aus den in den Vergabeunterlagen definierten Preisbestandteilen zusammen.
Die Preiskennzahl (PK) wird gemäß der erweiterten Richtwertmethode nach UfAB 2018 ermittelt, indem der niedrigste wertbare Angebotspreis ins Verhältnis zum jeweiligen Angebotspreis gesetzt wird.
Ausgeschlossene Angebote werden bei der Ermittlung des niedrigsten Angebotspreises (Pmin) nicht berücksichtigt.</t>
    </r>
  </si>
  <si>
    <r>
      <rPr>
        <b/>
        <sz val="10"/>
        <color theme="1"/>
        <rFont val="Aptos Display"/>
        <family val="2"/>
      </rPr>
      <t>Hinweis:</t>
    </r>
    <r>
      <rPr>
        <sz val="10"/>
        <color theme="1"/>
        <rFont val="Aptos Display"/>
        <family val="2"/>
      </rPr>
      <t xml:space="preserve">
In diesem Tabellenblatt erfolgt die Bewertung der qualitativen Zuschlagskriterien auf Grundlage der in den Vergabeunterlagen bekannt gemachten Bewertungsmaßstäbe.
Die Ermittlung der Qualitätskennzahl (QK) erfolgt ausschließlich auf Basis der wertbaren Angebote.
Angebote, die die festgelegten Mindestpunktzahlen in den jeweiligen Qualitätsblöcken nicht erreichen, erfüllen die qualitativen Mindestanforderungen nicht und werden von der weiteren Zuschlagswertung ausgeschlossen.</t>
    </r>
  </si>
  <si>
    <r>
      <rPr>
        <b/>
        <sz val="10"/>
        <color theme="1"/>
        <rFont val="Aptos Display"/>
        <family val="2"/>
      </rPr>
      <t>Hinweis:</t>
    </r>
    <r>
      <rPr>
        <sz val="10"/>
        <color theme="1"/>
        <rFont val="Aptos Display"/>
        <family val="2"/>
      </rPr>
      <t xml:space="preserve">
Dieses Tabellenblatt dient ausschließlich der Festlegung und Dokumentation der für die Zuschlagswertung maßgeblichen Parameter (Gewichtungen, Rundungsregeln, Mindestanforderungen).
Die hier festgelegten Werte gelten einheitlich für alle Angebote und werden automatisch in den weiteren Tabellenblättern verarbeitet.
Eine manuelle Anpassung während der Angebotswertung erfolgt nicht.</t>
    </r>
  </si>
  <si>
    <t>Ersatzpersonal
(max 13)</t>
  </si>
  <si>
    <t>Kontrolle
(max 13)</t>
  </si>
  <si>
    <t>Max 50 / 
Min: 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</si>
</sst>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0"/>
  </numFmts>
  <fonts count="9" x14ac:knownFonts="1">
    <font>
      <sz val="11"/>
      <color theme="1"/>
      <name val="Calibri"/>
      <family val="2"/>
      <scheme val="minor"/>
    </font>
    <font>
      <b/>
      <sz val="14"/>
      <name val="Aptos Display"/>
      <family val="2"/>
    </font>
    <font>
      <sz val="11"/>
      <color theme="1"/>
      <name val="Aptos Display"/>
      <family val="2"/>
    </font>
    <font>
      <b/>
      <sz val="11"/>
      <name val="Aptos Display"/>
      <family val="2"/>
    </font>
    <font>
      <b/>
      <sz val="11"/>
      <color rgb="FFFFFFFF"/>
      <name val="Aptos Display"/>
      <family val="2"/>
    </font>
    <font>
      <b/>
      <sz val="11"/>
      <color theme="1"/>
      <name val="Aptos Display"/>
      <family val="2"/>
    </font>
    <font>
      <b/>
      <sz val="10"/>
      <color theme="1"/>
      <name val="Aptos Display"/>
      <family val="2"/>
    </font>
    <font>
      <sz val="10"/>
      <color theme="1"/>
      <name val="Aptos Display"/>
      <family val="2"/>
    </font>
    <font>
      <sz val="11"/>
      <color theme="1"/>
      <name val="Calibri"/>
      <family val="2"/>
      <scheme val="minor"/>
    </font>
  </fonts>
  <fills count="6">
    <fill>
      <patternFill patternType="none"/>
    </fill>
    <fill>
      <patternFill patternType="gray125"/>
    </fill>
    <fill>
      <patternFill patternType="solid">
        <fgColor rgb="FFFFF2CC"/>
      </patternFill>
    </fill>
    <fill>
      <patternFill patternType="solid">
        <fgColor rgb="FF1F4E79"/>
      </patternFill>
    </fill>
    <fill>
      <patternFill patternType="solid">
        <fgColor rgb="FFD9E1F2"/>
      </patternFill>
    </fill>
    <fill>
      <patternFill patternType="solid">
        <fgColor theme="0" tint="-4.9989318521683403E-2"/>
        <bgColor indexed="64"/>
      </patternFill>
    </fill>
  </fills>
  <borders count="3">
    <border>
      <left/>
      <right/>
      <top/>
      <bottom/>
      <diagonal/>
    </border>
    <border>
      <left style="thin">
        <color rgb="FF9E9E9E"/>
      </left>
      <right style="thin">
        <color rgb="FF9E9E9E"/>
      </right>
      <top style="thin">
        <color rgb="FF9E9E9E"/>
      </top>
      <bottom style="thin">
        <color rgb="FF9E9E9E"/>
      </bottom>
      <diagonal/>
    </border>
    <border>
      <left/>
      <right/>
      <top style="thin">
        <color rgb="FF9E9E9E"/>
      </top>
      <bottom/>
      <diagonal/>
    </border>
  </borders>
  <cellStyleXfs count="2">
    <xf numFmtId="0" fontId="0" fillId="0" borderId="0"/>
    <xf numFmtId="44" fontId="8" fillId="0" borderId="0" applyFont="0" applyFill="0" applyBorder="0" applyAlignment="0" applyProtection="0"/>
  </cellStyleXfs>
  <cellXfs count="33">
    <xf numFmtId="0" fontId="0" fillId="0" borderId="0" xfId="0"/>
    <xf numFmtId="0" fontId="1" fillId="0" borderId="0" xfId="0" applyFont="1"/>
    <xf numFmtId="0" fontId="2" fillId="0" borderId="0" xfId="0" applyFont="1"/>
    <xf numFmtId="0" fontId="3" fillId="0" borderId="0" xfId="0" applyFont="1"/>
    <xf numFmtId="0" fontId="2" fillId="0" borderId="1" xfId="0" applyFont="1" applyBorder="1" applyAlignment="1">
      <alignment horizontal="left" vertical="center" wrapText="1"/>
    </xf>
    <xf numFmtId="0" fontId="2" fillId="0" borderId="1" xfId="0" applyFont="1" applyBorder="1" applyAlignment="1">
      <alignment horizontal="right" vertical="center" wrapText="1"/>
    </xf>
    <xf numFmtId="0" fontId="3" fillId="4" borderId="1" xfId="0" applyFont="1" applyFill="1" applyBorder="1" applyAlignment="1">
      <alignment horizontal="left" vertical="center" wrapText="1"/>
    </xf>
    <xf numFmtId="2" fontId="3" fillId="4" borderId="1" xfId="0" applyNumberFormat="1" applyFont="1" applyFill="1" applyBorder="1" applyAlignment="1">
      <alignment horizontal="right" vertical="center" wrapText="1"/>
    </xf>
    <xf numFmtId="0" fontId="2" fillId="4"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5" borderId="1" xfId="0" applyFont="1" applyFill="1" applyBorder="1" applyAlignment="1" applyProtection="1">
      <alignment horizontal="center" vertical="center" wrapText="1"/>
      <protection locked="0"/>
    </xf>
    <xf numFmtId="4" fontId="2" fillId="0" borderId="1" xfId="0" applyNumberFormat="1" applyFont="1" applyBorder="1" applyAlignment="1">
      <alignment horizontal="right" vertical="center" wrapText="1"/>
    </xf>
    <xf numFmtId="2" fontId="2" fillId="0" borderId="1" xfId="0" applyNumberFormat="1" applyFont="1" applyBorder="1" applyAlignment="1">
      <alignment horizontal="right" vertical="center" wrapText="1"/>
    </xf>
    <xf numFmtId="0" fontId="2" fillId="5" borderId="1" xfId="0" applyFont="1" applyFill="1" applyBorder="1" applyAlignment="1" applyProtection="1">
      <alignment horizontal="left" vertical="center" wrapText="1"/>
      <protection locked="0"/>
    </xf>
    <xf numFmtId="0" fontId="2" fillId="0" borderId="0" xfId="0" applyFont="1" applyAlignment="1">
      <alignment vertical="top" wrapText="1"/>
    </xf>
    <xf numFmtId="0" fontId="2" fillId="0" borderId="0" xfId="0" applyFont="1"/>
    <xf numFmtId="0" fontId="7" fillId="0" borderId="2" xfId="0" applyFont="1" applyBorder="1" applyAlignment="1">
      <alignment horizontal="left" vertical="center" wrapText="1"/>
    </xf>
    <xf numFmtId="0" fontId="7" fillId="0" borderId="2" xfId="0" applyFont="1" applyBorder="1" applyAlignment="1">
      <alignment horizontal="left" vertical="center"/>
    </xf>
    <xf numFmtId="0" fontId="7" fillId="0" borderId="0" xfId="0" applyFont="1" applyAlignment="1">
      <alignment horizontal="left" vertical="center"/>
    </xf>
    <xf numFmtId="0" fontId="7" fillId="0" borderId="0" xfId="0" applyFont="1" applyAlignment="1">
      <alignment horizontal="left" wrapText="1"/>
    </xf>
    <xf numFmtId="0" fontId="7" fillId="0" borderId="0" xfId="0" applyFont="1" applyAlignment="1">
      <alignment horizontal="left"/>
    </xf>
    <xf numFmtId="0" fontId="6" fillId="0" borderId="0" xfId="0" applyFont="1" applyAlignment="1">
      <alignment horizontal="left" wrapText="1"/>
    </xf>
    <xf numFmtId="0" fontId="6" fillId="0" borderId="0" xfId="0" applyFont="1" applyAlignment="1">
      <alignment horizontal="left"/>
    </xf>
    <xf numFmtId="44" fontId="2" fillId="5" borderId="1" xfId="1" applyFont="1" applyFill="1" applyBorder="1" applyAlignment="1" applyProtection="1">
      <alignment horizontal="right" vertical="center" wrapText="1"/>
      <protection locked="0"/>
    </xf>
    <xf numFmtId="44" fontId="2" fillId="0" borderId="1" xfId="1" applyFont="1" applyBorder="1" applyAlignment="1">
      <alignment horizontal="right" vertical="center" wrapText="1"/>
    </xf>
    <xf numFmtId="44" fontId="3" fillId="2" borderId="1" xfId="1" applyFont="1" applyFill="1" applyBorder="1" applyAlignment="1">
      <alignment horizontal="center" vertical="center" wrapText="1"/>
    </xf>
    <xf numFmtId="44" fontId="2" fillId="0" borderId="1" xfId="1" applyFont="1" applyBorder="1" applyAlignment="1">
      <alignment horizontal="center" vertical="center" wrapText="1"/>
    </xf>
  </cellXfs>
  <cellStyles count="2">
    <cellStyle name="Standard" xfId="0" builtinId="0"/>
    <cellStyle name="Währung" xfId="1" builtin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5"/>
  <sheetViews>
    <sheetView showGridLines="0" tabSelected="1" workbookViewId="0">
      <pane ySplit="3" topLeftCell="A4" activePane="bottomLeft" state="frozen"/>
      <selection pane="bottomLeft" activeCell="G5" sqref="G5"/>
    </sheetView>
  </sheetViews>
  <sheetFormatPr baseColWidth="10" defaultColWidth="9.140625" defaultRowHeight="15" x14ac:dyDescent="0.25"/>
  <cols>
    <col min="1" max="1" width="45.85546875" style="2" customWidth="1"/>
    <col min="2" max="2" width="16" style="2" customWidth="1"/>
    <col min="3" max="3" width="10" style="2" customWidth="1"/>
    <col min="4" max="4" width="18" style="2" customWidth="1"/>
    <col min="5" max="6" width="2" style="2" customWidth="1"/>
    <col min="7" max="16384" width="9.140625" style="2"/>
  </cols>
  <sheetData>
    <row r="1" spans="1:6" ht="18.75" x14ac:dyDescent="0.3">
      <c r="A1" s="1" t="s">
        <v>49</v>
      </c>
    </row>
    <row r="2" spans="1:6" ht="45.75" customHeight="1" x14ac:dyDescent="0.3">
      <c r="A2" s="1"/>
      <c r="B2" s="1"/>
      <c r="C2" s="1"/>
      <c r="D2" s="1"/>
      <c r="E2" s="1"/>
      <c r="F2" s="1"/>
    </row>
    <row r="3" spans="1:6" x14ac:dyDescent="0.25">
      <c r="A3" s="3" t="s">
        <v>0</v>
      </c>
    </row>
    <row r="4" spans="1:6" x14ac:dyDescent="0.25">
      <c r="A4" s="4" t="s">
        <v>1</v>
      </c>
      <c r="B4" s="5">
        <v>0.5</v>
      </c>
      <c r="C4" s="4" t="s">
        <v>2</v>
      </c>
      <c r="D4" s="4" t="s">
        <v>3</v>
      </c>
    </row>
    <row r="5" spans="1:6" x14ac:dyDescent="0.25">
      <c r="A5" s="4" t="s">
        <v>4</v>
      </c>
      <c r="B5" s="5">
        <v>0.5</v>
      </c>
      <c r="C5" s="4" t="s">
        <v>2</v>
      </c>
      <c r="D5" s="4" t="s">
        <v>5</v>
      </c>
    </row>
    <row r="6" spans="1:6" x14ac:dyDescent="0.25">
      <c r="A6" s="4" t="s">
        <v>6</v>
      </c>
      <c r="B6" s="5">
        <v>4</v>
      </c>
      <c r="C6" s="4" t="s">
        <v>2</v>
      </c>
      <c r="D6" s="4" t="s">
        <v>7</v>
      </c>
    </row>
    <row r="7" spans="1:6" x14ac:dyDescent="0.25">
      <c r="A7" s="4" t="s">
        <v>8</v>
      </c>
      <c r="B7" s="5">
        <v>2</v>
      </c>
      <c r="C7" s="4" t="s">
        <v>2</v>
      </c>
      <c r="D7" s="4" t="s">
        <v>9</v>
      </c>
    </row>
    <row r="8" spans="1:6" x14ac:dyDescent="0.25">
      <c r="A8" s="4" t="s">
        <v>50</v>
      </c>
      <c r="B8" s="5">
        <v>35</v>
      </c>
      <c r="C8" s="4" t="s">
        <v>2</v>
      </c>
      <c r="D8" s="4" t="s">
        <v>10</v>
      </c>
    </row>
    <row r="9" spans="1:6" x14ac:dyDescent="0.25">
      <c r="A9" s="4" t="s">
        <v>51</v>
      </c>
      <c r="B9" s="5">
        <v>35</v>
      </c>
      <c r="C9" s="4" t="s">
        <v>2</v>
      </c>
      <c r="D9" s="4" t="s">
        <v>11</v>
      </c>
    </row>
    <row r="10" spans="1:6" ht="30" x14ac:dyDescent="0.25">
      <c r="A10" s="6" t="s">
        <v>12</v>
      </c>
      <c r="B10" s="7">
        <f>w_Q+w_P</f>
        <v>1</v>
      </c>
      <c r="C10" s="8" t="s">
        <v>13</v>
      </c>
      <c r="D10" s="8" t="s">
        <v>14</v>
      </c>
    </row>
    <row r="11" spans="1:6" x14ac:dyDescent="0.25">
      <c r="A11" s="22" t="s">
        <v>59</v>
      </c>
      <c r="B11" s="23"/>
      <c r="C11" s="23"/>
      <c r="D11" s="23"/>
    </row>
    <row r="12" spans="1:6" ht="108.75" customHeight="1" x14ac:dyDescent="0.25">
      <c r="A12" s="24"/>
      <c r="B12" s="24"/>
      <c r="C12" s="24"/>
      <c r="D12" s="24"/>
    </row>
    <row r="13" spans="1:6" x14ac:dyDescent="0.25">
      <c r="A13" s="3"/>
    </row>
    <row r="14" spans="1:6" x14ac:dyDescent="0.25">
      <c r="A14" s="20"/>
      <c r="B14" s="21"/>
      <c r="C14" s="21"/>
      <c r="D14" s="21"/>
      <c r="E14" s="21"/>
      <c r="F14" s="21"/>
    </row>
    <row r="15" spans="1:6" x14ac:dyDescent="0.25">
      <c r="A15" s="20"/>
      <c r="B15" s="21"/>
      <c r="C15" s="21"/>
      <c r="D15" s="21"/>
      <c r="E15" s="21"/>
      <c r="F15" s="21"/>
    </row>
  </sheetData>
  <sheetProtection algorithmName="SHA-512" hashValue="6xTBBuFfwwGJBE63Cz5X48JZO84aFbL92bTOdpfBYbYppXg7LMwRXocYkH0tIInq1J+4fD+H8PVDNcUdt7mfLg==" saltValue="kJcXxmmwmBNBjaLke796Og==" spinCount="100000" sheet="1" objects="1" scenarios="1"/>
  <mergeCells count="3">
    <mergeCell ref="A15:F15"/>
    <mergeCell ref="A14:F14"/>
    <mergeCell ref="A11:D12"/>
  </mergeCells>
  <pageMargins left="0.75" right="0.75" top="1" bottom="1" header="0.5" footer="0.5"/>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7"/>
  <sheetViews>
    <sheetView showGridLines="0" workbookViewId="0">
      <pane ySplit="2" topLeftCell="A3" activePane="bottomLeft" state="frozen"/>
      <selection pane="bottomLeft" activeCell="A13" sqref="A13:N17"/>
    </sheetView>
  </sheetViews>
  <sheetFormatPr baseColWidth="10" defaultColWidth="9.140625" defaultRowHeight="15" x14ac:dyDescent="0.25"/>
  <cols>
    <col min="1" max="1" width="29" style="2" customWidth="1"/>
    <col min="2" max="2" width="16" style="2" customWidth="1"/>
    <col min="3" max="4" width="18" style="2" customWidth="1"/>
    <col min="5" max="5" width="16" style="2" customWidth="1"/>
    <col min="6" max="6" width="14" style="2" customWidth="1"/>
    <col min="7" max="7" width="18" style="2" customWidth="1"/>
    <col min="8" max="8" width="20" style="2" customWidth="1"/>
    <col min="9" max="10" width="18" style="2" customWidth="1"/>
    <col min="11" max="11" width="16" style="2" customWidth="1"/>
    <col min="12" max="12" width="16.5703125" style="2" customWidth="1"/>
    <col min="13" max="13" width="12" style="2" customWidth="1"/>
    <col min="14" max="14" width="14" style="2" customWidth="1"/>
    <col min="15" max="15" width="12" style="2" hidden="1" customWidth="1"/>
    <col min="16" max="16384" width="9.140625" style="2"/>
  </cols>
  <sheetData>
    <row r="1" spans="1:15" ht="45" x14ac:dyDescent="0.25">
      <c r="A1" s="9" t="s">
        <v>15</v>
      </c>
      <c r="B1" s="9" t="s">
        <v>54</v>
      </c>
      <c r="C1" s="9" t="s">
        <v>52</v>
      </c>
      <c r="D1" s="9" t="s">
        <v>16</v>
      </c>
      <c r="E1" s="9" t="s">
        <v>60</v>
      </c>
      <c r="F1" s="9" t="s">
        <v>61</v>
      </c>
      <c r="G1" s="9" t="s">
        <v>17</v>
      </c>
      <c r="H1" s="9" t="s">
        <v>18</v>
      </c>
      <c r="I1" s="9" t="s">
        <v>19</v>
      </c>
      <c r="J1" s="9" t="s">
        <v>53</v>
      </c>
      <c r="K1" s="9" t="s">
        <v>55</v>
      </c>
      <c r="L1" s="9" t="s">
        <v>20</v>
      </c>
      <c r="M1" s="9" t="s">
        <v>21</v>
      </c>
      <c r="N1" s="9" t="s">
        <v>22</v>
      </c>
      <c r="O1" s="9" t="s">
        <v>23</v>
      </c>
    </row>
    <row r="2" spans="1:15" ht="30" x14ac:dyDescent="0.25">
      <c r="A2" s="10" t="s">
        <v>24</v>
      </c>
      <c r="B2" s="10" t="s">
        <v>62</v>
      </c>
      <c r="C2" s="8"/>
      <c r="D2" s="8"/>
      <c r="E2" s="8"/>
      <c r="F2" s="8"/>
      <c r="G2" s="10" t="s">
        <v>62</v>
      </c>
      <c r="H2" s="8"/>
      <c r="I2" s="8"/>
      <c r="J2" s="8"/>
      <c r="K2" s="10" t="s">
        <v>25</v>
      </c>
      <c r="L2" s="8"/>
      <c r="M2" s="8"/>
      <c r="N2" s="11">
        <f>MAX(O3:O11)</f>
        <v>0</v>
      </c>
      <c r="O2" s="8"/>
    </row>
    <row r="3" spans="1:15" x14ac:dyDescent="0.25">
      <c r="A3" s="19" t="s">
        <v>26</v>
      </c>
      <c r="B3" s="12">
        <f>SUM(C3:F3)</f>
        <v>0</v>
      </c>
      <c r="C3" s="16"/>
      <c r="D3" s="16"/>
      <c r="E3" s="16"/>
      <c r="F3" s="16"/>
      <c r="G3" s="12">
        <f>SUM(H3:J3)</f>
        <v>0</v>
      </c>
      <c r="H3" s="16"/>
      <c r="I3" s="16"/>
      <c r="J3" s="16"/>
      <c r="K3" s="13">
        <f>B3+G3</f>
        <v>0</v>
      </c>
      <c r="L3" s="13" t="str">
        <f>IF(OR(B3&lt;min_q1,G3&lt;min_q2),"Ausschluss","wertbar")</f>
        <v>Ausschluss</v>
      </c>
      <c r="M3" s="14" t="str">
        <f t="shared" ref="M3:M11" si="0">IF(L3&lt;&gt;"wertbar","",IF($N$2=0,"",ROUND(K3/$N$2,rnd_k)))</f>
        <v/>
      </c>
      <c r="N3" s="15">
        <f t="shared" ref="N3:N11" si="1">$N$2</f>
        <v>0</v>
      </c>
      <c r="O3" s="13">
        <f t="shared" ref="O3:O11" si="2">IF(L3="wertbar",K3,0)</f>
        <v>0</v>
      </c>
    </row>
    <row r="4" spans="1:15" x14ac:dyDescent="0.25">
      <c r="A4" s="19" t="s">
        <v>27</v>
      </c>
      <c r="B4" s="12">
        <f t="shared" ref="B4:B11" si="3">SUM(C4:F4)</f>
        <v>0</v>
      </c>
      <c r="C4" s="16"/>
      <c r="D4" s="16"/>
      <c r="E4" s="16"/>
      <c r="F4" s="16"/>
      <c r="G4" s="12">
        <f t="shared" ref="G4:G11" si="4">SUM(H4:J4)</f>
        <v>0</v>
      </c>
      <c r="H4" s="16"/>
      <c r="I4" s="16"/>
      <c r="J4" s="16"/>
      <c r="K4" s="13">
        <f t="shared" ref="K4:K11" si="5">B4+G4</f>
        <v>0</v>
      </c>
      <c r="L4" s="13" t="str">
        <f t="shared" ref="L4:L11" si="6">IF(OR(B4&lt;min_q1,G4&lt;min_q2),"Ausschluss","wertbar")</f>
        <v>Ausschluss</v>
      </c>
      <c r="M4" s="14" t="str">
        <f t="shared" si="0"/>
        <v/>
      </c>
      <c r="N4" s="15">
        <f t="shared" si="1"/>
        <v>0</v>
      </c>
      <c r="O4" s="13">
        <f t="shared" si="2"/>
        <v>0</v>
      </c>
    </row>
    <row r="5" spans="1:15" x14ac:dyDescent="0.25">
      <c r="A5" s="19" t="s">
        <v>28</v>
      </c>
      <c r="B5" s="12">
        <f t="shared" si="3"/>
        <v>0</v>
      </c>
      <c r="C5" s="16"/>
      <c r="D5" s="16"/>
      <c r="E5" s="16"/>
      <c r="F5" s="16"/>
      <c r="G5" s="12">
        <f t="shared" si="4"/>
        <v>0</v>
      </c>
      <c r="H5" s="16"/>
      <c r="I5" s="16"/>
      <c r="J5" s="16"/>
      <c r="K5" s="13">
        <f t="shared" si="5"/>
        <v>0</v>
      </c>
      <c r="L5" s="13" t="str">
        <f t="shared" si="6"/>
        <v>Ausschluss</v>
      </c>
      <c r="M5" s="14" t="str">
        <f t="shared" si="0"/>
        <v/>
      </c>
      <c r="N5" s="15">
        <f t="shared" si="1"/>
        <v>0</v>
      </c>
      <c r="O5" s="13">
        <f t="shared" si="2"/>
        <v>0</v>
      </c>
    </row>
    <row r="6" spans="1:15" x14ac:dyDescent="0.25">
      <c r="A6" s="19" t="s">
        <v>29</v>
      </c>
      <c r="B6" s="12">
        <f t="shared" si="3"/>
        <v>0</v>
      </c>
      <c r="C6" s="16"/>
      <c r="D6" s="16"/>
      <c r="E6" s="16"/>
      <c r="F6" s="16"/>
      <c r="G6" s="12">
        <f t="shared" si="4"/>
        <v>0</v>
      </c>
      <c r="H6" s="16"/>
      <c r="I6" s="16"/>
      <c r="J6" s="16"/>
      <c r="K6" s="13">
        <f t="shared" si="5"/>
        <v>0</v>
      </c>
      <c r="L6" s="13" t="str">
        <f t="shared" si="6"/>
        <v>Ausschluss</v>
      </c>
      <c r="M6" s="14" t="str">
        <f t="shared" si="0"/>
        <v/>
      </c>
      <c r="N6" s="15">
        <f t="shared" si="1"/>
        <v>0</v>
      </c>
      <c r="O6" s="13">
        <f t="shared" si="2"/>
        <v>0</v>
      </c>
    </row>
    <row r="7" spans="1:15" x14ac:dyDescent="0.25">
      <c r="A7" s="19" t="s">
        <v>30</v>
      </c>
      <c r="B7" s="12">
        <f t="shared" si="3"/>
        <v>0</v>
      </c>
      <c r="C7" s="16"/>
      <c r="D7" s="16"/>
      <c r="E7" s="16"/>
      <c r="F7" s="16"/>
      <c r="G7" s="12">
        <f t="shared" si="4"/>
        <v>0</v>
      </c>
      <c r="H7" s="16"/>
      <c r="I7" s="16"/>
      <c r="J7" s="16"/>
      <c r="K7" s="13">
        <f t="shared" si="5"/>
        <v>0</v>
      </c>
      <c r="L7" s="13" t="str">
        <f t="shared" si="6"/>
        <v>Ausschluss</v>
      </c>
      <c r="M7" s="14" t="str">
        <f t="shared" si="0"/>
        <v/>
      </c>
      <c r="N7" s="15">
        <f t="shared" si="1"/>
        <v>0</v>
      </c>
      <c r="O7" s="13">
        <f t="shared" si="2"/>
        <v>0</v>
      </c>
    </row>
    <row r="8" spans="1:15" x14ac:dyDescent="0.25">
      <c r="A8" s="19" t="s">
        <v>31</v>
      </c>
      <c r="B8" s="12">
        <f t="shared" si="3"/>
        <v>0</v>
      </c>
      <c r="C8" s="16"/>
      <c r="D8" s="16"/>
      <c r="E8" s="16"/>
      <c r="F8" s="16"/>
      <c r="G8" s="12">
        <f t="shared" si="4"/>
        <v>0</v>
      </c>
      <c r="H8" s="16"/>
      <c r="I8" s="16"/>
      <c r="J8" s="16"/>
      <c r="K8" s="13">
        <f t="shared" si="5"/>
        <v>0</v>
      </c>
      <c r="L8" s="13" t="str">
        <f t="shared" si="6"/>
        <v>Ausschluss</v>
      </c>
      <c r="M8" s="14" t="str">
        <f t="shared" si="0"/>
        <v/>
      </c>
      <c r="N8" s="15">
        <f t="shared" si="1"/>
        <v>0</v>
      </c>
      <c r="O8" s="13">
        <f t="shared" si="2"/>
        <v>0</v>
      </c>
    </row>
    <row r="9" spans="1:15" x14ac:dyDescent="0.25">
      <c r="A9" s="19" t="s">
        <v>32</v>
      </c>
      <c r="B9" s="12">
        <f t="shared" si="3"/>
        <v>0</v>
      </c>
      <c r="C9" s="16"/>
      <c r="D9" s="16"/>
      <c r="E9" s="16"/>
      <c r="F9" s="16"/>
      <c r="G9" s="12">
        <f t="shared" si="4"/>
        <v>0</v>
      </c>
      <c r="H9" s="16"/>
      <c r="I9" s="16"/>
      <c r="J9" s="16"/>
      <c r="K9" s="13">
        <f t="shared" si="5"/>
        <v>0</v>
      </c>
      <c r="L9" s="13" t="str">
        <f t="shared" si="6"/>
        <v>Ausschluss</v>
      </c>
      <c r="M9" s="14" t="str">
        <f t="shared" si="0"/>
        <v/>
      </c>
      <c r="N9" s="15">
        <f t="shared" si="1"/>
        <v>0</v>
      </c>
      <c r="O9" s="13">
        <f t="shared" si="2"/>
        <v>0</v>
      </c>
    </row>
    <row r="10" spans="1:15" x14ac:dyDescent="0.25">
      <c r="A10" s="19" t="s">
        <v>33</v>
      </c>
      <c r="B10" s="12">
        <f t="shared" si="3"/>
        <v>0</v>
      </c>
      <c r="C10" s="16"/>
      <c r="D10" s="16"/>
      <c r="E10" s="16"/>
      <c r="F10" s="16"/>
      <c r="G10" s="12">
        <f t="shared" si="4"/>
        <v>0</v>
      </c>
      <c r="H10" s="16"/>
      <c r="I10" s="16"/>
      <c r="J10" s="16"/>
      <c r="K10" s="13">
        <f t="shared" si="5"/>
        <v>0</v>
      </c>
      <c r="L10" s="13" t="str">
        <f t="shared" si="6"/>
        <v>Ausschluss</v>
      </c>
      <c r="M10" s="14" t="str">
        <f t="shared" si="0"/>
        <v/>
      </c>
      <c r="N10" s="15">
        <f t="shared" si="1"/>
        <v>0</v>
      </c>
      <c r="O10" s="13">
        <f t="shared" si="2"/>
        <v>0</v>
      </c>
    </row>
    <row r="11" spans="1:15" x14ac:dyDescent="0.25">
      <c r="A11" s="19" t="s">
        <v>34</v>
      </c>
      <c r="B11" s="12">
        <f t="shared" si="3"/>
        <v>0</v>
      </c>
      <c r="C11" s="16"/>
      <c r="D11" s="16"/>
      <c r="E11" s="16"/>
      <c r="F11" s="16"/>
      <c r="G11" s="12">
        <f t="shared" si="4"/>
        <v>0</v>
      </c>
      <c r="H11" s="16"/>
      <c r="I11" s="16"/>
      <c r="J11" s="16"/>
      <c r="K11" s="13">
        <f t="shared" si="5"/>
        <v>0</v>
      </c>
      <c r="L11" s="13" t="str">
        <f t="shared" si="6"/>
        <v>Ausschluss</v>
      </c>
      <c r="M11" s="14" t="str">
        <f t="shared" si="0"/>
        <v/>
      </c>
      <c r="N11" s="15">
        <f t="shared" si="1"/>
        <v>0</v>
      </c>
      <c r="O11" s="13">
        <f t="shared" si="2"/>
        <v>0</v>
      </c>
    </row>
    <row r="13" spans="1:15" x14ac:dyDescent="0.25">
      <c r="A13" s="25" t="s">
        <v>58</v>
      </c>
      <c r="B13" s="26"/>
      <c r="C13" s="26"/>
      <c r="D13" s="26"/>
      <c r="E13" s="26"/>
      <c r="F13" s="26"/>
      <c r="G13" s="26"/>
      <c r="H13" s="26"/>
      <c r="I13" s="26"/>
      <c r="J13" s="26"/>
      <c r="K13" s="26"/>
      <c r="L13" s="26"/>
      <c r="M13" s="26"/>
      <c r="N13" s="26"/>
    </row>
    <row r="14" spans="1:15" x14ac:dyDescent="0.25">
      <c r="A14" s="26"/>
      <c r="B14" s="26"/>
      <c r="C14" s="26"/>
      <c r="D14" s="26"/>
      <c r="E14" s="26"/>
      <c r="F14" s="26"/>
      <c r="G14" s="26"/>
      <c r="H14" s="26"/>
      <c r="I14" s="26"/>
      <c r="J14" s="26"/>
      <c r="K14" s="26"/>
      <c r="L14" s="26"/>
      <c r="M14" s="26"/>
      <c r="N14" s="26"/>
    </row>
    <row r="15" spans="1:15" x14ac:dyDescent="0.25">
      <c r="A15" s="26"/>
      <c r="B15" s="26"/>
      <c r="C15" s="26"/>
      <c r="D15" s="26"/>
      <c r="E15" s="26"/>
      <c r="F15" s="26"/>
      <c r="G15" s="26"/>
      <c r="H15" s="26"/>
      <c r="I15" s="26"/>
      <c r="J15" s="26"/>
      <c r="K15" s="26"/>
      <c r="L15" s="26"/>
      <c r="M15" s="26"/>
      <c r="N15" s="26"/>
    </row>
    <row r="16" spans="1:15" x14ac:dyDescent="0.25">
      <c r="A16" s="26"/>
      <c r="B16" s="26"/>
      <c r="C16" s="26"/>
      <c r="D16" s="26"/>
      <c r="E16" s="26"/>
      <c r="F16" s="26"/>
      <c r="G16" s="26"/>
      <c r="H16" s="26"/>
      <c r="I16" s="26"/>
      <c r="J16" s="26"/>
      <c r="K16" s="26"/>
      <c r="L16" s="26"/>
      <c r="M16" s="26"/>
      <c r="N16" s="26"/>
    </row>
    <row r="17" spans="1:14" x14ac:dyDescent="0.25">
      <c r="A17" s="26"/>
      <c r="B17" s="26"/>
      <c r="C17" s="26"/>
      <c r="D17" s="26"/>
      <c r="E17" s="26"/>
      <c r="F17" s="26"/>
      <c r="G17" s="26"/>
      <c r="H17" s="26"/>
      <c r="I17" s="26"/>
      <c r="J17" s="26"/>
      <c r="K17" s="26"/>
      <c r="L17" s="26"/>
      <c r="M17" s="26"/>
      <c r="N17" s="26"/>
    </row>
  </sheetData>
  <sheetProtection algorithmName="SHA-512" hashValue="FviT0KZQxBmV6rqtr0ZRwgpEhGOamFibuJdP7Ki6p4Wjuk3+5Le3LJMyq5KE5UoXSiEufw7bQVIIEwv/dKkcpg==" saltValue="y31rucYydEsH9MqqPBEzVA==" spinCount="100000" sheet="1" objects="1" scenarios="1"/>
  <mergeCells count="1">
    <mergeCell ref="A13:N17"/>
  </mergeCells>
  <conditionalFormatting sqref="L3:L11">
    <cfRule type="containsText" dxfId="2" priority="1" operator="containsText" text="Ausschluss">
      <formula>NOT(ISERROR(SEARCH("Ausschluss",L3)))</formula>
    </cfRule>
  </conditionalFormatting>
  <dataValidations count="4">
    <dataValidation type="whole" allowBlank="1" showInputMessage="1" showErrorMessage="1" sqref="C3:C11 E3:F11" xr:uid="{A475F489-124A-4717-90D3-4DE2628EF2EF}">
      <formula1>0</formula1>
      <formula2>13</formula2>
    </dataValidation>
    <dataValidation type="whole" allowBlank="1" showInputMessage="1" showErrorMessage="1" sqref="D3:D11" xr:uid="{6BD2419D-E228-4423-8CC2-FFF45BDA5030}">
      <formula1>0</formula1>
      <formula2>11</formula2>
    </dataValidation>
    <dataValidation type="whole" allowBlank="1" showInputMessage="1" showErrorMessage="1" sqref="H3:H11 J3:J11" xr:uid="{B4B5F1EA-BF65-40E9-85C1-C4F89DC84C39}">
      <formula1>0</formula1>
      <formula2>15</formula2>
    </dataValidation>
    <dataValidation type="whole" allowBlank="1" showInputMessage="1" showErrorMessage="1" sqref="I3:I11" xr:uid="{9EC512E7-E0F3-4400-A788-609297F99A55}">
      <formula1>0</formula1>
      <formula2>20</formula2>
    </dataValidation>
  </dataValidations>
  <pageMargins left="0.75" right="0.75" top="1" bottom="1" header="0.5" footer="0.5"/>
  <pageSetup paperSize="9"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
  <sheetViews>
    <sheetView showGridLines="0" workbookViewId="0">
      <pane ySplit="1" topLeftCell="A2" activePane="bottomLeft" state="frozen"/>
      <selection pane="bottomLeft" activeCell="L13" sqref="L13"/>
    </sheetView>
  </sheetViews>
  <sheetFormatPr baseColWidth="10" defaultColWidth="9.140625" defaultRowHeight="15" x14ac:dyDescent="0.25"/>
  <cols>
    <col min="1" max="1" width="16" style="2" customWidth="1"/>
    <col min="2" max="3" width="30" style="2" customWidth="1"/>
    <col min="4" max="4" width="20" style="2" customWidth="1"/>
    <col min="5" max="5" width="12" style="2" customWidth="1"/>
    <col min="6" max="6" width="21.42578125" style="2" customWidth="1"/>
    <col min="7" max="7" width="14" style="2" customWidth="1"/>
    <col min="8" max="8" width="14" style="2" hidden="1" customWidth="1"/>
    <col min="9" max="16384" width="9.140625" style="2"/>
  </cols>
  <sheetData>
    <row r="1" spans="1:8" ht="30" x14ac:dyDescent="0.25">
      <c r="A1" s="9" t="s">
        <v>15</v>
      </c>
      <c r="B1" s="9" t="s">
        <v>35</v>
      </c>
      <c r="C1" s="9" t="s">
        <v>36</v>
      </c>
      <c r="D1" s="9" t="s">
        <v>37</v>
      </c>
      <c r="E1" s="9" t="s">
        <v>38</v>
      </c>
      <c r="F1" s="9" t="s">
        <v>39</v>
      </c>
      <c r="G1" s="9" t="s">
        <v>40</v>
      </c>
      <c r="H1" s="9" t="s">
        <v>41</v>
      </c>
    </row>
    <row r="2" spans="1:8" x14ac:dyDescent="0.25">
      <c r="A2" s="4" t="str">
        <f>'02_Qualität'!A3</f>
        <v>Bieter A</v>
      </c>
      <c r="B2" s="29"/>
      <c r="C2" s="29"/>
      <c r="D2" s="30">
        <f>ROUND(B2+C2,rnd_eur)</f>
        <v>0</v>
      </c>
      <c r="E2" s="13" t="str">
        <f>'02_Qualität'!L3</f>
        <v>Ausschluss</v>
      </c>
      <c r="F2" s="31">
        <f>MIN(H2:H10)</f>
        <v>9.9999999999999997E+98</v>
      </c>
      <c r="G2" s="14" t="str">
        <f t="shared" ref="G2:G10" si="0">IF(E2&lt;&gt;"wertbar","",IF($F$2=0,"",ROUND($F$2/D2,rnd_k)))</f>
        <v/>
      </c>
      <c r="H2" s="17">
        <f t="shared" ref="H2:H10" si="1">IF(E2="wertbar",D2,1E+99)</f>
        <v>9.9999999999999997E+98</v>
      </c>
    </row>
    <row r="3" spans="1:8" x14ac:dyDescent="0.25">
      <c r="A3" s="4" t="str">
        <f>'02_Qualität'!A4</f>
        <v>Bieter B</v>
      </c>
      <c r="B3" s="29"/>
      <c r="C3" s="29"/>
      <c r="D3" s="30">
        <f>ROUND(B3+C3,rnd_eur)</f>
        <v>0</v>
      </c>
      <c r="E3" s="13" t="str">
        <f>'02_Qualität'!L4</f>
        <v>Ausschluss</v>
      </c>
      <c r="F3" s="32">
        <f t="shared" ref="F3:F10" si="2">$F$2</f>
        <v>9.9999999999999997E+98</v>
      </c>
      <c r="G3" s="14" t="str">
        <f t="shared" si="0"/>
        <v/>
      </c>
      <c r="H3" s="17">
        <f t="shared" si="1"/>
        <v>9.9999999999999997E+98</v>
      </c>
    </row>
    <row r="4" spans="1:8" x14ac:dyDescent="0.25">
      <c r="A4" s="4" t="str">
        <f>'02_Qualität'!A5</f>
        <v>Bieter C</v>
      </c>
      <c r="B4" s="29"/>
      <c r="C4" s="29"/>
      <c r="D4" s="30">
        <f>ROUND(B4+C4,rnd_eur)</f>
        <v>0</v>
      </c>
      <c r="E4" s="13" t="str">
        <f>'02_Qualität'!L5</f>
        <v>Ausschluss</v>
      </c>
      <c r="F4" s="32">
        <f t="shared" si="2"/>
        <v>9.9999999999999997E+98</v>
      </c>
      <c r="G4" s="14" t="str">
        <f t="shared" si="0"/>
        <v/>
      </c>
      <c r="H4" s="17">
        <f t="shared" si="1"/>
        <v>9.9999999999999997E+98</v>
      </c>
    </row>
    <row r="5" spans="1:8" x14ac:dyDescent="0.25">
      <c r="A5" s="4" t="str">
        <f>'02_Qualität'!A6</f>
        <v>Bieter D</v>
      </c>
      <c r="B5" s="29"/>
      <c r="C5" s="29"/>
      <c r="D5" s="30">
        <f>ROUND(B5+C5,rnd_eur)</f>
        <v>0</v>
      </c>
      <c r="E5" s="13" t="str">
        <f>'02_Qualität'!L6</f>
        <v>Ausschluss</v>
      </c>
      <c r="F5" s="32">
        <f t="shared" si="2"/>
        <v>9.9999999999999997E+98</v>
      </c>
      <c r="G5" s="14" t="str">
        <f t="shared" si="0"/>
        <v/>
      </c>
      <c r="H5" s="17">
        <f t="shared" si="1"/>
        <v>9.9999999999999997E+98</v>
      </c>
    </row>
    <row r="6" spans="1:8" x14ac:dyDescent="0.25">
      <c r="A6" s="4" t="str">
        <f>'02_Qualität'!A7</f>
        <v>Bieter E</v>
      </c>
      <c r="B6" s="29"/>
      <c r="C6" s="29"/>
      <c r="D6" s="30">
        <f>ROUND(B6+C6,rnd_eur)</f>
        <v>0</v>
      </c>
      <c r="E6" s="13" t="str">
        <f>'02_Qualität'!L7</f>
        <v>Ausschluss</v>
      </c>
      <c r="F6" s="32">
        <f t="shared" si="2"/>
        <v>9.9999999999999997E+98</v>
      </c>
      <c r="G6" s="14" t="str">
        <f t="shared" si="0"/>
        <v/>
      </c>
      <c r="H6" s="17">
        <f t="shared" si="1"/>
        <v>9.9999999999999997E+98</v>
      </c>
    </row>
    <row r="7" spans="1:8" x14ac:dyDescent="0.25">
      <c r="A7" s="4" t="str">
        <f>'02_Qualität'!A8</f>
        <v>Bieter F</v>
      </c>
      <c r="B7" s="29"/>
      <c r="C7" s="29"/>
      <c r="D7" s="30">
        <f>ROUND(B7+C7,rnd_eur)</f>
        <v>0</v>
      </c>
      <c r="E7" s="13" t="str">
        <f>'02_Qualität'!L8</f>
        <v>Ausschluss</v>
      </c>
      <c r="F7" s="32">
        <f t="shared" si="2"/>
        <v>9.9999999999999997E+98</v>
      </c>
      <c r="G7" s="14" t="str">
        <f t="shared" si="0"/>
        <v/>
      </c>
      <c r="H7" s="17">
        <f t="shared" si="1"/>
        <v>9.9999999999999997E+98</v>
      </c>
    </row>
    <row r="8" spans="1:8" x14ac:dyDescent="0.25">
      <c r="A8" s="4" t="str">
        <f>'02_Qualität'!A9</f>
        <v>Bieter G</v>
      </c>
      <c r="B8" s="29"/>
      <c r="C8" s="29"/>
      <c r="D8" s="30">
        <f>ROUND(B8+C8,rnd_eur)</f>
        <v>0</v>
      </c>
      <c r="E8" s="13" t="str">
        <f>'02_Qualität'!L9</f>
        <v>Ausschluss</v>
      </c>
      <c r="F8" s="32">
        <f t="shared" si="2"/>
        <v>9.9999999999999997E+98</v>
      </c>
      <c r="G8" s="14" t="str">
        <f t="shared" si="0"/>
        <v/>
      </c>
      <c r="H8" s="17">
        <f t="shared" si="1"/>
        <v>9.9999999999999997E+98</v>
      </c>
    </row>
    <row r="9" spans="1:8" x14ac:dyDescent="0.25">
      <c r="A9" s="4" t="str">
        <f>'02_Qualität'!A10</f>
        <v>Bieter H</v>
      </c>
      <c r="B9" s="29"/>
      <c r="C9" s="29"/>
      <c r="D9" s="30">
        <f>ROUND(B9+C9,rnd_eur)</f>
        <v>0</v>
      </c>
      <c r="E9" s="13" t="str">
        <f>'02_Qualität'!L10</f>
        <v>Ausschluss</v>
      </c>
      <c r="F9" s="32">
        <f t="shared" si="2"/>
        <v>9.9999999999999997E+98</v>
      </c>
      <c r="G9" s="14" t="str">
        <f t="shared" si="0"/>
        <v/>
      </c>
      <c r="H9" s="17">
        <f t="shared" si="1"/>
        <v>9.9999999999999997E+98</v>
      </c>
    </row>
    <row r="10" spans="1:8" x14ac:dyDescent="0.25">
      <c r="A10" s="4" t="str">
        <f>'02_Qualität'!A11</f>
        <v>Bieter I</v>
      </c>
      <c r="B10" s="29"/>
      <c r="C10" s="29"/>
      <c r="D10" s="30">
        <f>ROUND(B10+C10,rnd_eur)</f>
        <v>0</v>
      </c>
      <c r="E10" s="13" t="str">
        <f>'02_Qualität'!L11</f>
        <v>Ausschluss</v>
      </c>
      <c r="F10" s="32">
        <f t="shared" si="2"/>
        <v>9.9999999999999997E+98</v>
      </c>
      <c r="G10" s="14" t="str">
        <f t="shared" si="0"/>
        <v/>
      </c>
      <c r="H10" s="17">
        <f t="shared" si="1"/>
        <v>9.9999999999999997E+98</v>
      </c>
    </row>
    <row r="12" spans="1:8" x14ac:dyDescent="0.25">
      <c r="A12" s="25" t="s">
        <v>57</v>
      </c>
      <c r="B12" s="26"/>
      <c r="C12" s="26"/>
      <c r="D12" s="26"/>
      <c r="E12" s="26"/>
      <c r="F12" s="26"/>
      <c r="G12" s="26"/>
    </row>
    <row r="13" spans="1:8" ht="93.75" customHeight="1" x14ac:dyDescent="0.25">
      <c r="A13" s="26"/>
      <c r="B13" s="26"/>
      <c r="C13" s="26"/>
      <c r="D13" s="26"/>
      <c r="E13" s="26"/>
      <c r="F13" s="26"/>
      <c r="G13" s="26"/>
    </row>
  </sheetData>
  <sheetProtection algorithmName="SHA-512" hashValue="PhhZvoxJiAM/BoqzxqeMuuQ00x3ExO96XxFLZMLx1YUdq9ds/Mc2agGY+v78SnilPPDg3n4XN9ugwelIWY7X6w==" saltValue="IExYg5kujHFC6FWXRXpGXQ==" spinCount="100000" sheet="1" objects="1" scenarios="1"/>
  <mergeCells count="1">
    <mergeCell ref="A12:G13"/>
  </mergeCells>
  <conditionalFormatting sqref="E2:E10">
    <cfRule type="containsText" dxfId="1" priority="1" operator="containsText" text="Ausschluss">
      <formula>NOT(ISERROR(SEARCH("Ausschluss",E2)))</formula>
    </cfRule>
  </conditionalFormatting>
  <pageMargins left="0.75" right="0.75" top="1" bottom="1" header="0.5" footer="0.5"/>
  <pageSetup paperSize="9" orientation="landscape"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5"/>
  <sheetViews>
    <sheetView showGridLines="0" workbookViewId="0">
      <pane ySplit="1" topLeftCell="A2" activePane="bottomLeft" state="frozen"/>
      <selection pane="bottomLeft" activeCell="D2" sqref="D2"/>
    </sheetView>
  </sheetViews>
  <sheetFormatPr baseColWidth="10" defaultColWidth="9.140625" defaultRowHeight="15" x14ac:dyDescent="0.25"/>
  <cols>
    <col min="1" max="1" width="16" style="2" customWidth="1"/>
    <col min="2" max="2" width="12" style="2" customWidth="1"/>
    <col min="3" max="3" width="18" style="2" customWidth="1"/>
    <col min="4" max="4" width="10" style="2" customWidth="1"/>
    <col min="5" max="5" width="20" style="2" customWidth="1"/>
    <col min="6" max="6" width="10" style="2" customWidth="1"/>
    <col min="7" max="7" width="24" style="2" customWidth="1"/>
    <col min="8" max="8" width="18" style="2" customWidth="1"/>
    <col min="9" max="9" width="16" style="2" customWidth="1"/>
    <col min="10" max="16384" width="9.140625" style="2"/>
  </cols>
  <sheetData>
    <row r="1" spans="1:9" ht="30" x14ac:dyDescent="0.25">
      <c r="A1" s="9" t="s">
        <v>15</v>
      </c>
      <c r="B1" s="9" t="s">
        <v>38</v>
      </c>
      <c r="C1" s="9" t="s">
        <v>42</v>
      </c>
      <c r="D1" s="9" t="s">
        <v>43</v>
      </c>
      <c r="E1" s="9" t="s">
        <v>44</v>
      </c>
      <c r="F1" s="9" t="s">
        <v>45</v>
      </c>
      <c r="G1" s="9" t="s">
        <v>46</v>
      </c>
      <c r="H1" s="9" t="s">
        <v>47</v>
      </c>
      <c r="I1" s="9" t="s">
        <v>48</v>
      </c>
    </row>
    <row r="2" spans="1:9" x14ac:dyDescent="0.25">
      <c r="A2" s="4" t="str">
        <f>'02_Qualität'!A3</f>
        <v>Bieter A</v>
      </c>
      <c r="B2" s="13" t="str">
        <f>'02_Qualität'!L3</f>
        <v>Ausschluss</v>
      </c>
      <c r="C2" s="18">
        <f>'02_Qualität'!K3</f>
        <v>0</v>
      </c>
      <c r="D2" s="14" t="str">
        <f>'02_Qualität'!M3</f>
        <v/>
      </c>
      <c r="E2" s="30">
        <f>'03_Preis'!D2</f>
        <v>0</v>
      </c>
      <c r="F2" s="14" t="str">
        <f>'03_Preis'!G2</f>
        <v/>
      </c>
      <c r="G2" s="14" t="str">
        <f t="shared" ref="G2:G10" si="0">IF(B2&lt;&gt;"wertbar","",ROUND(D2*w_Q+F2*w_P,rnd_k))</f>
        <v/>
      </c>
      <c r="H2" s="15" t="str">
        <f t="shared" ref="H2:H10" si="1">IF(G2="","",ROUND(G2*100,2))</f>
        <v/>
      </c>
      <c r="I2" s="13" t="str">
        <f t="shared" ref="I2:I10" si="2">IF(B2&lt;&gt;"wertbar","",1+COUNTIFS($G$2:$G$10,"&gt;"&amp;$G2,$B$2:$B$10,"wertbar"))</f>
        <v/>
      </c>
    </row>
    <row r="3" spans="1:9" x14ac:dyDescent="0.25">
      <c r="A3" s="4" t="str">
        <f>'02_Qualität'!A4</f>
        <v>Bieter B</v>
      </c>
      <c r="B3" s="13" t="str">
        <f>'02_Qualität'!L4</f>
        <v>Ausschluss</v>
      </c>
      <c r="C3" s="18">
        <f>'02_Qualität'!K4</f>
        <v>0</v>
      </c>
      <c r="D3" s="14" t="str">
        <f>'02_Qualität'!M4</f>
        <v/>
      </c>
      <c r="E3" s="30">
        <f>'03_Preis'!D3</f>
        <v>0</v>
      </c>
      <c r="F3" s="14" t="str">
        <f>'03_Preis'!G3</f>
        <v/>
      </c>
      <c r="G3" s="14" t="str">
        <f t="shared" si="0"/>
        <v/>
      </c>
      <c r="H3" s="15" t="str">
        <f t="shared" si="1"/>
        <v/>
      </c>
      <c r="I3" s="13" t="str">
        <f t="shared" si="2"/>
        <v/>
      </c>
    </row>
    <row r="4" spans="1:9" x14ac:dyDescent="0.25">
      <c r="A4" s="4" t="str">
        <f>'02_Qualität'!A5</f>
        <v>Bieter C</v>
      </c>
      <c r="B4" s="13" t="str">
        <f>'02_Qualität'!L5</f>
        <v>Ausschluss</v>
      </c>
      <c r="C4" s="18">
        <f>'02_Qualität'!K5</f>
        <v>0</v>
      </c>
      <c r="D4" s="14" t="str">
        <f>'02_Qualität'!M5</f>
        <v/>
      </c>
      <c r="E4" s="30">
        <f>'03_Preis'!D4</f>
        <v>0</v>
      </c>
      <c r="F4" s="14" t="str">
        <f>'03_Preis'!G4</f>
        <v/>
      </c>
      <c r="G4" s="14" t="str">
        <f t="shared" si="0"/>
        <v/>
      </c>
      <c r="H4" s="15" t="str">
        <f t="shared" si="1"/>
        <v/>
      </c>
      <c r="I4" s="13" t="str">
        <f t="shared" si="2"/>
        <v/>
      </c>
    </row>
    <row r="5" spans="1:9" x14ac:dyDescent="0.25">
      <c r="A5" s="4" t="str">
        <f>'02_Qualität'!A6</f>
        <v>Bieter D</v>
      </c>
      <c r="B5" s="13" t="str">
        <f>'02_Qualität'!L6</f>
        <v>Ausschluss</v>
      </c>
      <c r="C5" s="18">
        <f>'02_Qualität'!K6</f>
        <v>0</v>
      </c>
      <c r="D5" s="14" t="str">
        <f>'02_Qualität'!M6</f>
        <v/>
      </c>
      <c r="E5" s="30">
        <f>'03_Preis'!D5</f>
        <v>0</v>
      </c>
      <c r="F5" s="14" t="str">
        <f>'03_Preis'!G5</f>
        <v/>
      </c>
      <c r="G5" s="14" t="str">
        <f t="shared" si="0"/>
        <v/>
      </c>
      <c r="H5" s="15" t="str">
        <f t="shared" si="1"/>
        <v/>
      </c>
      <c r="I5" s="13" t="str">
        <f t="shared" si="2"/>
        <v/>
      </c>
    </row>
    <row r="6" spans="1:9" x14ac:dyDescent="0.25">
      <c r="A6" s="4" t="str">
        <f>'02_Qualität'!A7</f>
        <v>Bieter E</v>
      </c>
      <c r="B6" s="13" t="str">
        <f>'02_Qualität'!L7</f>
        <v>Ausschluss</v>
      </c>
      <c r="C6" s="18">
        <f>'02_Qualität'!K7</f>
        <v>0</v>
      </c>
      <c r="D6" s="14" t="str">
        <f>'02_Qualität'!M7</f>
        <v/>
      </c>
      <c r="E6" s="30">
        <f>'03_Preis'!D6</f>
        <v>0</v>
      </c>
      <c r="F6" s="14" t="str">
        <f>'03_Preis'!G6</f>
        <v/>
      </c>
      <c r="G6" s="14" t="str">
        <f t="shared" si="0"/>
        <v/>
      </c>
      <c r="H6" s="15" t="str">
        <f t="shared" si="1"/>
        <v/>
      </c>
      <c r="I6" s="13" t="str">
        <f t="shared" si="2"/>
        <v/>
      </c>
    </row>
    <row r="7" spans="1:9" x14ac:dyDescent="0.25">
      <c r="A7" s="4" t="str">
        <f>'02_Qualität'!A8</f>
        <v>Bieter F</v>
      </c>
      <c r="B7" s="13" t="str">
        <f>'02_Qualität'!L8</f>
        <v>Ausschluss</v>
      </c>
      <c r="C7" s="18">
        <f>'02_Qualität'!K8</f>
        <v>0</v>
      </c>
      <c r="D7" s="14" t="str">
        <f>'02_Qualität'!M8</f>
        <v/>
      </c>
      <c r="E7" s="30">
        <f>'03_Preis'!D7</f>
        <v>0</v>
      </c>
      <c r="F7" s="14" t="str">
        <f>'03_Preis'!G7</f>
        <v/>
      </c>
      <c r="G7" s="14" t="str">
        <f t="shared" si="0"/>
        <v/>
      </c>
      <c r="H7" s="15" t="str">
        <f t="shared" si="1"/>
        <v/>
      </c>
      <c r="I7" s="13" t="str">
        <f t="shared" si="2"/>
        <v/>
      </c>
    </row>
    <row r="8" spans="1:9" x14ac:dyDescent="0.25">
      <c r="A8" s="4" t="str">
        <f>'02_Qualität'!A9</f>
        <v>Bieter G</v>
      </c>
      <c r="B8" s="13" t="str">
        <f>'02_Qualität'!L9</f>
        <v>Ausschluss</v>
      </c>
      <c r="C8" s="18">
        <f>'02_Qualität'!K9</f>
        <v>0</v>
      </c>
      <c r="D8" s="14" t="str">
        <f>'02_Qualität'!M9</f>
        <v/>
      </c>
      <c r="E8" s="30">
        <f>'03_Preis'!D8</f>
        <v>0</v>
      </c>
      <c r="F8" s="14" t="str">
        <f>'03_Preis'!G8</f>
        <v/>
      </c>
      <c r="G8" s="14" t="str">
        <f t="shared" si="0"/>
        <v/>
      </c>
      <c r="H8" s="15" t="str">
        <f t="shared" si="1"/>
        <v/>
      </c>
      <c r="I8" s="13" t="str">
        <f t="shared" si="2"/>
        <v/>
      </c>
    </row>
    <row r="9" spans="1:9" x14ac:dyDescent="0.25">
      <c r="A9" s="4" t="str">
        <f>'02_Qualität'!A10</f>
        <v>Bieter H</v>
      </c>
      <c r="B9" s="13" t="str">
        <f>'02_Qualität'!L10</f>
        <v>Ausschluss</v>
      </c>
      <c r="C9" s="18">
        <f>'02_Qualität'!K10</f>
        <v>0</v>
      </c>
      <c r="D9" s="14" t="str">
        <f>'02_Qualität'!M10</f>
        <v/>
      </c>
      <c r="E9" s="30">
        <f>'03_Preis'!D9</f>
        <v>0</v>
      </c>
      <c r="F9" s="14" t="str">
        <f>'03_Preis'!G9</f>
        <v/>
      </c>
      <c r="G9" s="14" t="str">
        <f t="shared" si="0"/>
        <v/>
      </c>
      <c r="H9" s="15" t="str">
        <f t="shared" si="1"/>
        <v/>
      </c>
      <c r="I9" s="13" t="str">
        <f t="shared" si="2"/>
        <v/>
      </c>
    </row>
    <row r="10" spans="1:9" x14ac:dyDescent="0.25">
      <c r="A10" s="4" t="str">
        <f>'02_Qualität'!A11</f>
        <v>Bieter I</v>
      </c>
      <c r="B10" s="13" t="str">
        <f>'02_Qualität'!L11</f>
        <v>Ausschluss</v>
      </c>
      <c r="C10" s="18">
        <f>'02_Qualität'!K11</f>
        <v>0</v>
      </c>
      <c r="D10" s="14" t="str">
        <f>'02_Qualität'!M11</f>
        <v/>
      </c>
      <c r="E10" s="30">
        <f>'03_Preis'!D10</f>
        <v>0</v>
      </c>
      <c r="F10" s="14" t="str">
        <f>'03_Preis'!G10</f>
        <v/>
      </c>
      <c r="G10" s="14" t="str">
        <f t="shared" si="0"/>
        <v/>
      </c>
      <c r="H10" s="15" t="str">
        <f t="shared" si="1"/>
        <v/>
      </c>
      <c r="I10" s="13" t="str">
        <f t="shared" si="2"/>
        <v/>
      </c>
    </row>
    <row r="12" spans="1:9" x14ac:dyDescent="0.25">
      <c r="A12" s="27" t="s">
        <v>56</v>
      </c>
      <c r="B12" s="28"/>
      <c r="C12" s="28"/>
      <c r="D12" s="28"/>
      <c r="E12" s="28"/>
      <c r="F12" s="28"/>
      <c r="G12" s="28"/>
      <c r="H12" s="28"/>
      <c r="I12" s="28"/>
    </row>
    <row r="13" spans="1:9" x14ac:dyDescent="0.25">
      <c r="A13" s="28"/>
      <c r="B13" s="28"/>
      <c r="C13" s="28"/>
      <c r="D13" s="28"/>
      <c r="E13" s="28"/>
      <c r="F13" s="28"/>
      <c r="G13" s="28"/>
      <c r="H13" s="28"/>
      <c r="I13" s="28"/>
    </row>
    <row r="14" spans="1:9" x14ac:dyDescent="0.25">
      <c r="A14" s="28"/>
      <c r="B14" s="28"/>
      <c r="C14" s="28"/>
      <c r="D14" s="28"/>
      <c r="E14" s="28"/>
      <c r="F14" s="28"/>
      <c r="G14" s="28"/>
      <c r="H14" s="28"/>
      <c r="I14" s="28"/>
    </row>
    <row r="15" spans="1:9" ht="51.75" customHeight="1" x14ac:dyDescent="0.25">
      <c r="A15" s="28"/>
      <c r="B15" s="28"/>
      <c r="C15" s="28"/>
      <c r="D15" s="28"/>
      <c r="E15" s="28"/>
      <c r="F15" s="28"/>
      <c r="G15" s="28"/>
      <c r="H15" s="28"/>
      <c r="I15" s="28"/>
    </row>
  </sheetData>
  <sheetProtection algorithmName="SHA-512" hashValue="Y8DlvIe09NfoNhPgiYrV+x7q652tbpGmXS/VDZUxvunnaWcs3klaHs+8GymfFicVDEL/PgpWzCMb8WoG4bGQMg==" saltValue="b+fk3v42OmqVzlB/Ye4cMQ==" spinCount="100000" sheet="1" objects="1" scenarios="1"/>
  <mergeCells count="1">
    <mergeCell ref="A12:I15"/>
  </mergeCells>
  <conditionalFormatting sqref="B2:B10">
    <cfRule type="containsText" dxfId="0" priority="1" operator="containsText" text="Ausschluss">
      <formula>NOT(ISERROR(SEARCH("Ausschluss",B2)))</formula>
    </cfRule>
  </conditionalFormatting>
  <pageMargins left="0.75" right="0.75" top="1" bottom="1" header="0.5" footer="0.5"/>
  <pageSetup paperSize="9" orientation="landscape"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F58F89FD9C5E64ABE8075914E5DBE3E" ma:contentTypeVersion="12" ma:contentTypeDescription="Ein neues Dokument erstellen." ma:contentTypeScope="" ma:versionID="623d67af88b62561d595107696cf6da3">
  <xsd:schema xmlns:xsd="http://www.w3.org/2001/XMLSchema" xmlns:xs="http://www.w3.org/2001/XMLSchema" xmlns:p="http://schemas.microsoft.com/office/2006/metadata/properties" xmlns:ns2="7b3ba747-ef5e-4903-8226-d9d5a6f8dd36" xmlns:ns3="c9715550-f17d-44e0-997c-f4de3beab72f" targetNamespace="http://schemas.microsoft.com/office/2006/metadata/properties" ma:root="true" ma:fieldsID="1f3eda69a30f0ea3b879a8332d33851a" ns2:_="" ns3:_="">
    <xsd:import namespace="7b3ba747-ef5e-4903-8226-d9d5a6f8dd36"/>
    <xsd:import namespace="c9715550-f17d-44e0-997c-f4de3beab72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3ba747-ef5e-4903-8226-d9d5a6f8dd3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48d7df9c-05f6-4a62-8efa-aa9c6d05c2c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715550-f17d-44e0-997c-f4de3beab72f"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98386f7-292b-4094-9730-c237f9c7b796}" ma:internalName="TaxCatchAll" ma:showField="CatchAllData" ma:web="c9715550-f17d-44e0-997c-f4de3beab7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b3ba747-ef5e-4903-8226-d9d5a6f8dd36">
      <Terms xmlns="http://schemas.microsoft.com/office/infopath/2007/PartnerControls"/>
    </lcf76f155ced4ddcb4097134ff3c332f>
    <TaxCatchAll xmlns="c9715550-f17d-44e0-997c-f4de3beab72f" xsi:nil="true"/>
  </documentManagement>
</p:properties>
</file>

<file path=customXml/itemProps1.xml><?xml version="1.0" encoding="utf-8"?>
<ds:datastoreItem xmlns:ds="http://schemas.openxmlformats.org/officeDocument/2006/customXml" ds:itemID="{DC4713F5-C71A-47EA-982A-7B5D87A07FFE}"/>
</file>

<file path=customXml/itemProps2.xml><?xml version="1.0" encoding="utf-8"?>
<ds:datastoreItem xmlns:ds="http://schemas.openxmlformats.org/officeDocument/2006/customXml" ds:itemID="{184D29F5-D2F5-496E-A0CA-360E6B5C0A07}"/>
</file>

<file path=customXml/itemProps3.xml><?xml version="1.0" encoding="utf-8"?>
<ds:datastoreItem xmlns:ds="http://schemas.openxmlformats.org/officeDocument/2006/customXml" ds:itemID="{70A521CA-086B-4789-97BF-87811864101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10</vt:i4>
      </vt:variant>
    </vt:vector>
  </HeadingPairs>
  <TitlesOfParts>
    <vt:vector size="14" baseType="lpstr">
      <vt:lpstr>01_Parameter</vt:lpstr>
      <vt:lpstr>02_Qualität</vt:lpstr>
      <vt:lpstr>03_Preis</vt:lpstr>
      <vt:lpstr>04_Zuschlag</vt:lpstr>
      <vt:lpstr>'01_Parameter'!Druckbereich</vt:lpstr>
      <vt:lpstr>'02_Qualität'!Druckbereich</vt:lpstr>
      <vt:lpstr>'03_Preis'!Druckbereich</vt:lpstr>
      <vt:lpstr>'04_Zuschlag'!Druckbereich</vt:lpstr>
      <vt:lpstr>min_q1</vt:lpstr>
      <vt:lpstr>min_q2</vt:lpstr>
      <vt:lpstr>rnd_eur</vt:lpstr>
      <vt:lpstr>rnd_k</vt:lpstr>
      <vt:lpstr>w_P</vt:lpstr>
      <vt:lpstr>w_Q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Bonn, Katja</dc:creator>
  <cp:lastModifiedBy>Bonn, Katja</cp:lastModifiedBy>
  <dcterms:created xsi:type="dcterms:W3CDTF">2025-12-12T11:37:12Z</dcterms:created>
  <dcterms:modified xsi:type="dcterms:W3CDTF">2025-12-17T06:37:26Z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0x0101003F58F89FD9C5E64ABE8075914E5DBE3E</vt:lpwstr>
  </property>
</Properties>
</file>